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660" windowHeight="9210" activeTab="3"/>
  </bookViews>
  <sheets>
    <sheet name="Баланс_форсунок" sheetId="1" r:id="rId1"/>
    <sheet name="Регулировка_клапанов" sheetId="2" r:id="rId2"/>
    <sheet name="КСЗ" sheetId="3" r:id="rId3"/>
    <sheet name="Параметры_экономичноч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Андрей</author>
  </authors>
  <commentList>
    <comment ref="L5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Обороты двигателя на ХХ</t>
        </r>
      </text>
    </comment>
    <comment ref="B8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Параметр "нагрузка на двигатель" из программы диагностики при отключении 1-ой форсунки</t>
        </r>
      </text>
    </comment>
    <comment ref="H8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Параметр "обороты двигателя на холостом ходу" из программы диагностики при отключении 1-ой форсунки</t>
        </r>
      </text>
    </comment>
    <comment ref="C8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Параметр "нагрузка на двигатель" из программы диагностики при отключении 2-ой форсунки</t>
        </r>
      </text>
    </comment>
    <comment ref="D8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Параметр "нагрузка на двигатель" из программы диагностики при отключении 3-й форсунки</t>
        </r>
      </text>
    </comment>
    <comment ref="E8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Параметр "нагрузка на двигатель" из программы диагностики при отключении 4-ой форсунки</t>
        </r>
      </text>
    </comment>
    <comment ref="I8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Параметр "обороты двигателя на холостом ходу" из программы диагностики при отключении 2-ой форсунки</t>
        </r>
      </text>
    </comment>
    <comment ref="J8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Параметр "обороты двигателя на холостом ходу" из программы диагностики при отключении 3-й форсунки</t>
        </r>
      </text>
    </comment>
    <comment ref="K8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Параметр "обороты двигателя на холостом ходу" из программы диагностики при отключении 4-ой форсунки</t>
        </r>
      </text>
    </comment>
    <comment ref="O5" authorId="0">
      <text>
        <r>
          <rPr>
            <b/>
            <sz val="8"/>
            <rFont val="Tahoma"/>
            <family val="0"/>
          </rPr>
          <t>Андрей: 
Проверка баланса форсунок по падению давления в топливной рампе с подключенным манометром на не работающем двигателе с помощью тестера форсунок.</t>
        </r>
      </text>
    </comment>
    <comment ref="P7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Введите значение по манометру</t>
        </r>
      </text>
    </comment>
    <comment ref="Q7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Введите значение по манометру</t>
        </r>
      </text>
    </comment>
    <comment ref="R7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Введите значение по манометру</t>
        </r>
      </text>
    </comment>
    <comment ref="S7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Введите значение по манометру</t>
        </r>
      </text>
    </comment>
    <comment ref="P8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Введите значение по манометру</t>
        </r>
      </text>
    </comment>
    <comment ref="Q8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Введите значение по манометру</t>
        </r>
      </text>
    </comment>
    <comment ref="R8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Введите значение по манометру</t>
        </r>
      </text>
    </comment>
    <comment ref="S8" authorId="0">
      <text>
        <r>
          <rPr>
            <b/>
            <sz val="8"/>
            <rFont val="Tahoma"/>
            <family val="0"/>
          </rPr>
          <t>Андрей:</t>
        </r>
        <r>
          <rPr>
            <sz val="8"/>
            <rFont val="Tahoma"/>
            <family val="0"/>
          </rPr>
          <t xml:space="preserve">
Введите значение по манометру</t>
        </r>
      </text>
    </comment>
  </commentList>
</comments>
</file>

<file path=xl/comments2.xml><?xml version="1.0" encoding="utf-8"?>
<comments xmlns="http://schemas.openxmlformats.org/spreadsheetml/2006/main">
  <authors>
    <author>XTreme</author>
  </authors>
  <commentList>
    <comment ref="B16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Введите толщину снятой шайбы</t>
        </r>
      </text>
    </comment>
    <comment ref="C16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Замеренный зазор</t>
        </r>
      </text>
    </comment>
    <comment ref="F16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Введите толщину снятой шайбы</t>
        </r>
      </text>
    </comment>
    <comment ref="G16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Замеренный зазор</t>
        </r>
      </text>
    </comment>
    <comment ref="A15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Толщина новой шайбы</t>
        </r>
      </text>
    </comment>
    <comment ref="E15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Толщина новой шайбы</t>
        </r>
      </text>
    </comment>
  </commentList>
</comments>
</file>

<file path=xl/comments3.xml><?xml version="1.0" encoding="utf-8"?>
<comments xmlns="http://schemas.openxmlformats.org/spreadsheetml/2006/main">
  <authors>
    <author>XTreme</author>
  </authors>
  <commentList>
    <comment ref="B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Ввести обороты ХХ из осц-мы Мотор-мастера.
</t>
        </r>
      </text>
    </comment>
    <comment ref="B5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Ввести разницу Т2-Т1</t>
        </r>
      </text>
    </comment>
  </commentList>
</comments>
</file>

<file path=xl/comments4.xml><?xml version="1.0" encoding="utf-8"?>
<comments xmlns="http://schemas.openxmlformats.org/spreadsheetml/2006/main">
  <authors>
    <author>XTreme</author>
  </authors>
  <commentList>
    <comment ref="A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Вставить показания из сканера</t>
        </r>
      </text>
    </comment>
    <comment ref="B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Вставить показания из сканера</t>
        </r>
      </text>
    </comment>
    <comment ref="C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Вставить показания из сканера</t>
        </r>
      </text>
    </comment>
    <comment ref="D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Не изменять! Расчет автоматический!</t>
        </r>
      </text>
    </comment>
    <comment ref="E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Вставить показания из сканера</t>
        </r>
      </text>
    </comment>
    <comment ref="F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Вставить показания из сканера</t>
        </r>
      </text>
    </comment>
    <comment ref="G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Вставить показания из сканера</t>
        </r>
      </text>
    </comment>
    <comment ref="J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Не изменять! Расчет автоматический!</t>
        </r>
      </text>
    </comment>
    <comment ref="L5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Не изменять! Расчет автоматический!</t>
        </r>
      </text>
    </comment>
    <comment ref="N5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Не изменять! Расчет автоматический!</t>
        </r>
      </text>
    </comment>
    <comment ref="A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Вставить показания из сканера</t>
        </r>
      </text>
    </comment>
    <comment ref="B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Вставить показания из сканера</t>
        </r>
      </text>
    </comment>
    <comment ref="C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Вставить показания из сканера</t>
        </r>
      </text>
    </comment>
    <comment ref="D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Не изменять! Расчет автоматический!</t>
        </r>
      </text>
    </comment>
    <comment ref="E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Вставить показания из сканера</t>
        </r>
      </text>
    </comment>
    <comment ref="F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Вставить показания из сканера</t>
        </r>
      </text>
    </comment>
    <comment ref="G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Вставить показания из сканера</t>
        </r>
      </text>
    </comment>
    <comment ref="J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Не изменять! Расчет автоматический!</t>
        </r>
      </text>
    </comment>
    <comment ref="L9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Не изменять! Расчет автоматический!</t>
        </r>
      </text>
    </comment>
    <comment ref="N9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Не изменять! Расчет автоматический!</t>
        </r>
      </text>
    </comment>
  </commentList>
</comments>
</file>

<file path=xl/sharedStrings.xml><?xml version="1.0" encoding="utf-8"?>
<sst xmlns="http://schemas.openxmlformats.org/spreadsheetml/2006/main" count="90" uniqueCount="66">
  <si>
    <t>1ц</t>
  </si>
  <si>
    <t>2ц</t>
  </si>
  <si>
    <t>3ц</t>
  </si>
  <si>
    <t>4ц</t>
  </si>
  <si>
    <t>макс</t>
  </si>
  <si>
    <t>мин</t>
  </si>
  <si>
    <t>сред</t>
  </si>
  <si>
    <t>Баланс по цилиндрам</t>
  </si>
  <si>
    <t>Параметр "НАГРУЗКА"</t>
  </si>
  <si>
    <t>Параметр "ОБОРОТЫ"</t>
  </si>
  <si>
    <t>Вклад форсунок</t>
  </si>
  <si>
    <t>по оборотам</t>
  </si>
  <si>
    <t>по среднему значению</t>
  </si>
  <si>
    <t>по падению оборотов</t>
  </si>
  <si>
    <t>обороты</t>
  </si>
  <si>
    <t>падение оборотов</t>
  </si>
  <si>
    <t>Вводные данные снимаются при последовательном отключении форсунок(програмно или снятием разъема).</t>
  </si>
  <si>
    <t xml:space="preserve">Максимальный допуск не более </t>
  </si>
  <si>
    <t xml:space="preserve">  на холостом ходу</t>
  </si>
  <si>
    <t>Форсунка</t>
  </si>
  <si>
    <t>Разница по среднему значению (не более 10 кПа)</t>
  </si>
  <si>
    <t xml:space="preserve"> баланс мощностей форсунок</t>
  </si>
  <si>
    <t>Средняя величина падения давления(кПа)</t>
  </si>
  <si>
    <t>Первое показание давления, кПа</t>
  </si>
  <si>
    <t>Второе показание давления, кПа</t>
  </si>
  <si>
    <t>Величина падения давления, кПа</t>
  </si>
  <si>
    <t>для параметров "нагрузка и "обороты" при условии нормальной компрессии во всех цилиндрах.</t>
  </si>
  <si>
    <t>В - толщина снятой шайбы</t>
  </si>
  <si>
    <t>А - замеренный зазор</t>
  </si>
  <si>
    <t>С - номинальный зазор</t>
  </si>
  <si>
    <t>Толщина шайбы указана на ее поверхности.</t>
  </si>
  <si>
    <t>Если зазор мал или велик, по формуле вычислите необходимую толщину регулировочной шайбы: D=В+(А-С) где</t>
  </si>
  <si>
    <t>D - толщина новой шайбы</t>
  </si>
  <si>
    <t>D</t>
  </si>
  <si>
    <t>B</t>
  </si>
  <si>
    <t>A</t>
  </si>
  <si>
    <t>C</t>
  </si>
  <si>
    <t>Впуск</t>
  </si>
  <si>
    <t>Выпуск</t>
  </si>
  <si>
    <t>Расчет угла замкнутого состояния контактов</t>
  </si>
  <si>
    <t>гр.</t>
  </si>
  <si>
    <t>мс</t>
  </si>
  <si>
    <t>об/мин</t>
  </si>
  <si>
    <t>T2-T1=</t>
  </si>
  <si>
    <t>N      =</t>
  </si>
  <si>
    <t>α=tз*(6n)</t>
  </si>
  <si>
    <t>Время замкнутого состояния контактов: (tз=T2-T1)</t>
  </si>
  <si>
    <r>
      <t xml:space="preserve">где </t>
    </r>
    <r>
      <rPr>
        <b/>
        <sz val="12"/>
        <rFont val="Arial Cyr"/>
        <family val="0"/>
      </rPr>
      <t>α</t>
    </r>
    <r>
      <rPr>
        <sz val="10"/>
        <rFont val="Arial Cyr"/>
        <family val="0"/>
      </rPr>
      <t xml:space="preserve"> — угол замкнутого состояния контактов; </t>
    </r>
    <r>
      <rPr>
        <b/>
        <sz val="12"/>
        <rFont val="Arial Cyr"/>
        <family val="0"/>
      </rPr>
      <t>n</t>
    </r>
    <r>
      <rPr>
        <sz val="10"/>
        <rFont val="Arial Cyr"/>
        <family val="0"/>
      </rPr>
      <t xml:space="preserve"> — частота вращения валика распределителя.</t>
    </r>
  </si>
  <si>
    <r>
      <t>N</t>
    </r>
    <r>
      <rPr>
        <sz val="10"/>
        <rFont val="Arial Cyr"/>
        <family val="0"/>
      </rPr>
      <t xml:space="preserve"> - обороты ХХ</t>
    </r>
  </si>
  <si>
    <r>
      <t>T2-T1</t>
    </r>
    <r>
      <rPr>
        <sz val="10"/>
        <rFont val="Arial Cyr"/>
        <family val="0"/>
      </rPr>
      <t xml:space="preserve"> - отрезок между началом заряда КЗ и началом разряда КЗ по осциллограмме Мотор-мастера.</t>
    </r>
  </si>
  <si>
    <r>
      <t xml:space="preserve">tз =α/(6n), </t>
    </r>
    <r>
      <rPr>
        <sz val="10"/>
        <rFont val="Arial Cyr"/>
        <family val="0"/>
      </rPr>
      <t>отсюда -</t>
    </r>
  </si>
  <si>
    <t>До регулировки или ремонта</t>
  </si>
  <si>
    <t>Обороты</t>
  </si>
  <si>
    <t>Расход воздуха</t>
  </si>
  <si>
    <t>Время впрыска</t>
  </si>
  <si>
    <t>Цикловой расход</t>
  </si>
  <si>
    <t>Обороты 2500- 3000</t>
  </si>
  <si>
    <t>Результат по времени впрыска</t>
  </si>
  <si>
    <t>Результат по цикловому расходу</t>
  </si>
  <si>
    <t>После регулировки или ремонта</t>
  </si>
  <si>
    <t xml:space="preserve">расход топлива на всех режимах будет меньше там, </t>
  </si>
  <si>
    <t xml:space="preserve">"Как бы не нажимать на педаль газа, какая бы нагрузка на двигатель не была бы, </t>
  </si>
  <si>
    <t>где ниже начальный алгоритм подачи топлива (без нагрузки)."</t>
  </si>
  <si>
    <t>Алгоритм расчета &lt;параметра экономичности&gt; и цитата взяты с сайта "http://www.multi-set.ru".</t>
  </si>
  <si>
    <t xml:space="preserve">Угол замкнутого состояния контактов для 4-х цилиндрового двигателя в идеале составляет 54 гр. </t>
  </si>
  <si>
    <t>Допуск не более 10%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</si>
</sst>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;[Red]0.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8"/>
      <name val="Arial Cyr"/>
      <family val="0"/>
    </font>
    <font>
      <sz val="5.75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13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9.75"/>
      <name val="Arial Cyr"/>
      <family val="0"/>
    </font>
    <font>
      <sz val="8.25"/>
      <name val="Arial Cyr"/>
      <family val="0"/>
    </font>
    <font>
      <sz val="12"/>
      <color indexed="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6"/>
      <name val="Arial Cyr"/>
      <family val="0"/>
    </font>
    <font>
      <sz val="18"/>
      <color indexed="13"/>
      <name val="Arial Cyr"/>
      <family val="0"/>
    </font>
    <font>
      <b/>
      <sz val="20"/>
      <color indexed="10"/>
      <name val="Arial Cyr"/>
      <family val="0"/>
    </font>
    <font>
      <b/>
      <sz val="10"/>
      <color indexed="13"/>
      <name val="Arial Cyr"/>
      <family val="0"/>
    </font>
    <font>
      <sz val="10"/>
      <color indexed="43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1"/>
      <color indexed="10"/>
      <name val="Arial Cyr"/>
      <family val="0"/>
    </font>
    <font>
      <b/>
      <sz val="11"/>
      <color indexed="17"/>
      <name val="Arial Cyr"/>
      <family val="0"/>
    </font>
    <font>
      <b/>
      <sz val="16"/>
      <color indexed="17"/>
      <name val="Arial Cyr"/>
      <family val="0"/>
    </font>
    <font>
      <b/>
      <sz val="12"/>
      <color indexed="10"/>
      <name val="Arial Cyr"/>
      <family val="0"/>
    </font>
    <font>
      <b/>
      <sz val="12"/>
      <color indexed="17"/>
      <name val="Arial Cyr"/>
      <family val="0"/>
    </font>
    <font>
      <b/>
      <sz val="9"/>
      <name val="Arial Cyr"/>
      <family val="0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Arial Cyr"/>
      <family val="0"/>
    </font>
    <font>
      <sz val="12"/>
      <name val="Arial Cyr"/>
      <family val="0"/>
    </font>
    <font>
      <b/>
      <sz val="18"/>
      <color indexed="10"/>
      <name val="Arial Cyr"/>
      <family val="0"/>
    </font>
    <font>
      <b/>
      <sz val="18"/>
      <color indexed="17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10" fontId="0" fillId="0" borderId="0" xfId="0" applyNumberFormat="1" applyAlignment="1">
      <alignment/>
    </xf>
    <xf numFmtId="0" fontId="12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4" borderId="1" xfId="0" applyFont="1" applyFill="1" applyBorder="1" applyAlignment="1">
      <alignment/>
    </xf>
    <xf numFmtId="49" fontId="19" fillId="4" borderId="1" xfId="0" applyNumberFormat="1" applyFont="1" applyFill="1" applyBorder="1" applyAlignment="1">
      <alignment/>
    </xf>
    <xf numFmtId="0" fontId="19" fillId="4" borderId="1" xfId="0" applyFont="1" applyFill="1" applyBorder="1" applyAlignment="1">
      <alignment/>
    </xf>
    <xf numFmtId="2" fontId="20" fillId="2" borderId="1" xfId="0" applyNumberFormat="1" applyFont="1" applyFill="1" applyBorder="1" applyAlignment="1">
      <alignment/>
    </xf>
    <xf numFmtId="0" fontId="0" fillId="5" borderId="0" xfId="0" applyFill="1" applyAlignment="1">
      <alignment/>
    </xf>
    <xf numFmtId="1" fontId="23" fillId="5" borderId="2" xfId="0" applyNumberFormat="1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2" fillId="5" borderId="1" xfId="0" applyFont="1" applyFill="1" applyBorder="1" applyAlignment="1" applyProtection="1">
      <alignment horizontal="center" vertical="top" wrapText="1"/>
      <protection hidden="1"/>
    </xf>
    <xf numFmtId="0" fontId="13" fillId="5" borderId="1" xfId="0" applyFont="1" applyFill="1" applyBorder="1" applyAlignment="1" applyProtection="1">
      <alignment horizontal="center" vertical="top" wrapText="1"/>
      <protection hidden="1"/>
    </xf>
    <xf numFmtId="0" fontId="1" fillId="4" borderId="1" xfId="0" applyFont="1" applyFill="1" applyBorder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12" fillId="5" borderId="1" xfId="0" applyFont="1" applyFill="1" applyBorder="1" applyAlignment="1" applyProtection="1">
      <alignment vertical="top" wrapText="1"/>
      <protection hidden="1"/>
    </xf>
    <xf numFmtId="0" fontId="12" fillId="6" borderId="1" xfId="0" applyFont="1" applyFill="1" applyBorder="1" applyAlignment="1" applyProtection="1">
      <alignment vertical="top" wrapText="1"/>
      <protection hidden="1"/>
    </xf>
    <xf numFmtId="0" fontId="0" fillId="6" borderId="1" xfId="0" applyFill="1" applyBorder="1" applyAlignment="1" applyProtection="1">
      <alignment/>
      <protection hidden="1"/>
    </xf>
    <xf numFmtId="1" fontId="1" fillId="7" borderId="0" xfId="0" applyNumberFormat="1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1" fontId="0" fillId="4" borderId="0" xfId="0" applyNumberFormat="1" applyFont="1" applyFill="1" applyAlignment="1" applyProtection="1">
      <alignment/>
      <protection hidden="1"/>
    </xf>
    <xf numFmtId="0" fontId="7" fillId="4" borderId="0" xfId="0" applyFont="1" applyFill="1" applyAlignment="1" applyProtection="1">
      <alignment/>
      <protection hidden="1"/>
    </xf>
    <xf numFmtId="0" fontId="9" fillId="4" borderId="1" xfId="0" applyFont="1" applyFill="1" applyBorder="1" applyAlignment="1" applyProtection="1">
      <alignment/>
      <protection hidden="1"/>
    </xf>
    <xf numFmtId="10" fontId="1" fillId="4" borderId="1" xfId="0" applyNumberFormat="1" applyFont="1" applyFill="1" applyBorder="1" applyAlignment="1" applyProtection="1">
      <alignment/>
      <protection hidden="1"/>
    </xf>
    <xf numFmtId="1" fontId="1" fillId="4" borderId="1" xfId="0" applyNumberFormat="1" applyFont="1" applyFill="1" applyBorder="1" applyAlignment="1" applyProtection="1">
      <alignment/>
      <protection hidden="1"/>
    </xf>
    <xf numFmtId="0" fontId="0" fillId="5" borderId="0" xfId="0" applyFill="1" applyAlignment="1" applyProtection="1">
      <alignment wrapText="1" shrinkToFit="1"/>
      <protection hidden="1"/>
    </xf>
    <xf numFmtId="0" fontId="2" fillId="5" borderId="1" xfId="0" applyFont="1" applyFill="1" applyBorder="1" applyAlignment="1" applyProtection="1">
      <alignment horizontal="justify" vertical="distributed" wrapText="1"/>
      <protection hidden="1"/>
    </xf>
    <xf numFmtId="9" fontId="3" fillId="7" borderId="0" xfId="0" applyNumberFormat="1" applyFont="1" applyFill="1" applyAlignment="1" applyProtection="1">
      <alignment horizont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4" borderId="2" xfId="0" applyFont="1" applyFill="1" applyBorder="1" applyAlignment="1" applyProtection="1">
      <alignment/>
      <protection hidden="1"/>
    </xf>
    <xf numFmtId="0" fontId="0" fillId="4" borderId="3" xfId="0" applyFont="1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 horizontal="center"/>
      <protection hidden="1"/>
    </xf>
    <xf numFmtId="10" fontId="0" fillId="4" borderId="0" xfId="0" applyNumberFormat="1" applyFill="1" applyAlignment="1" applyProtection="1">
      <alignment/>
      <protection hidden="1"/>
    </xf>
    <xf numFmtId="9" fontId="24" fillId="4" borderId="1" xfId="0" applyNumberFormat="1" applyFont="1" applyFill="1" applyBorder="1" applyAlignment="1" applyProtection="1">
      <alignment/>
      <protection hidden="1"/>
    </xf>
    <xf numFmtId="0" fontId="25" fillId="5" borderId="0" xfId="0" applyFont="1" applyFill="1" applyAlignment="1">
      <alignment/>
    </xf>
    <xf numFmtId="1" fontId="25" fillId="5" borderId="0" xfId="0" applyNumberFormat="1" applyFont="1" applyFill="1" applyAlignment="1">
      <alignment/>
    </xf>
    <xf numFmtId="0" fontId="0" fillId="5" borderId="0" xfId="0" applyFill="1" applyAlignment="1" applyProtection="1">
      <alignment/>
      <protection hidden="1"/>
    </xf>
    <xf numFmtId="0" fontId="19" fillId="5" borderId="0" xfId="0" applyFont="1" applyFill="1" applyAlignment="1" applyProtection="1">
      <alignment/>
      <protection hidden="1"/>
    </xf>
    <xf numFmtId="0" fontId="3" fillId="5" borderId="3" xfId="0" applyFont="1" applyFill="1" applyBorder="1" applyAlignment="1" applyProtection="1">
      <alignment/>
      <protection hidden="1"/>
    </xf>
    <xf numFmtId="0" fontId="3" fillId="5" borderId="0" xfId="0" applyFont="1" applyFill="1" applyAlignment="1" applyProtection="1">
      <alignment/>
      <protection hidden="1"/>
    </xf>
    <xf numFmtId="10" fontId="4" fillId="0" borderId="0" xfId="0" applyNumberFormat="1" applyFont="1" applyAlignment="1" applyProtection="1">
      <alignment/>
      <protection hidden="1"/>
    </xf>
    <xf numFmtId="0" fontId="22" fillId="8" borderId="0" xfId="0" applyFont="1" applyFill="1" applyAlignment="1" applyProtection="1">
      <alignment/>
      <protection hidden="1"/>
    </xf>
    <xf numFmtId="0" fontId="26" fillId="5" borderId="0" xfId="0" applyFont="1" applyFill="1" applyAlignment="1" applyProtection="1">
      <alignment/>
      <protection hidden="1"/>
    </xf>
    <xf numFmtId="0" fontId="27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4" xfId="0" applyFill="1" applyBorder="1" applyAlignment="1">
      <alignment/>
    </xf>
    <xf numFmtId="0" fontId="0" fillId="9" borderId="5" xfId="0" applyFill="1" applyBorder="1" applyAlignment="1">
      <alignment/>
    </xf>
    <xf numFmtId="0" fontId="2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1" fillId="5" borderId="0" xfId="0" applyFont="1" applyFill="1" applyBorder="1" applyAlignment="1">
      <alignment/>
    </xf>
    <xf numFmtId="0" fontId="26" fillId="5" borderId="0" xfId="0" applyFont="1" applyFill="1" applyBorder="1" applyAlignment="1">
      <alignment/>
    </xf>
    <xf numFmtId="0" fontId="0" fillId="5" borderId="0" xfId="0" applyFill="1" applyBorder="1" applyAlignment="1" applyProtection="1">
      <alignment/>
      <protection hidden="1"/>
    </xf>
    <xf numFmtId="0" fontId="0" fillId="9" borderId="6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0" fontId="1" fillId="9" borderId="10" xfId="0" applyFont="1" applyFill="1" applyBorder="1" applyAlignment="1" applyProtection="1">
      <alignment/>
      <protection hidden="1"/>
    </xf>
    <xf numFmtId="0" fontId="1" fillId="9" borderId="11" xfId="0" applyFont="1" applyFill="1" applyBorder="1" applyAlignment="1" applyProtection="1">
      <alignment/>
      <protection hidden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" fillId="2" borderId="10" xfId="0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/>
      <protection hidden="1"/>
    </xf>
    <xf numFmtId="0" fontId="34" fillId="5" borderId="0" xfId="0" applyFont="1" applyFill="1" applyAlignment="1">
      <alignment/>
    </xf>
    <xf numFmtId="0" fontId="35" fillId="5" borderId="0" xfId="0" applyFont="1" applyFill="1" applyAlignment="1" applyProtection="1">
      <alignment/>
      <protection hidden="1"/>
    </xf>
    <xf numFmtId="0" fontId="36" fillId="5" borderId="0" xfId="0" applyFont="1" applyFill="1" applyAlignment="1" applyProtection="1">
      <alignment/>
      <protection hidden="1"/>
    </xf>
    <xf numFmtId="0" fontId="37" fillId="9" borderId="12" xfId="0" applyFont="1" applyFill="1" applyBorder="1" applyAlignment="1" applyProtection="1">
      <alignment/>
      <protection hidden="1"/>
    </xf>
    <xf numFmtId="2" fontId="37" fillId="9" borderId="12" xfId="0" applyNumberFormat="1" applyFont="1" applyFill="1" applyBorder="1" applyAlignment="1" applyProtection="1">
      <alignment/>
      <protection hidden="1"/>
    </xf>
    <xf numFmtId="0" fontId="37" fillId="9" borderId="13" xfId="0" applyFont="1" applyFill="1" applyBorder="1" applyAlignment="1" applyProtection="1">
      <alignment/>
      <protection hidden="1"/>
    </xf>
    <xf numFmtId="2" fontId="37" fillId="9" borderId="13" xfId="0" applyNumberFormat="1" applyFont="1" applyFill="1" applyBorder="1" applyAlignment="1" applyProtection="1">
      <alignment/>
      <protection hidden="1"/>
    </xf>
    <xf numFmtId="0" fontId="37" fillId="2" borderId="13" xfId="0" applyFont="1" applyFill="1" applyBorder="1" applyAlignment="1" applyProtection="1">
      <alignment/>
      <protection hidden="1"/>
    </xf>
    <xf numFmtId="2" fontId="37" fillId="2" borderId="13" xfId="0" applyNumberFormat="1" applyFont="1" applyFill="1" applyBorder="1" applyAlignment="1" applyProtection="1">
      <alignment/>
      <protection hidden="1"/>
    </xf>
    <xf numFmtId="2" fontId="26" fillId="9" borderId="14" xfId="0" applyNumberFormat="1" applyFont="1" applyFill="1" applyBorder="1" applyAlignment="1" applyProtection="1">
      <alignment/>
      <protection hidden="1"/>
    </xf>
    <xf numFmtId="2" fontId="26" fillId="9" borderId="15" xfId="0" applyNumberFormat="1" applyFont="1" applyFill="1" applyBorder="1" applyAlignment="1" applyProtection="1">
      <alignment/>
      <protection hidden="1"/>
    </xf>
    <xf numFmtId="2" fontId="26" fillId="2" borderId="15" xfId="0" applyNumberFormat="1" applyFont="1" applyFill="1" applyBorder="1" applyAlignment="1" applyProtection="1">
      <alignment/>
      <protection hidden="1"/>
    </xf>
    <xf numFmtId="2" fontId="26" fillId="2" borderId="14" xfId="0" applyNumberFormat="1" applyFont="1" applyFill="1" applyBorder="1" applyAlignment="1" applyProtection="1">
      <alignment/>
      <protection hidden="1"/>
    </xf>
    <xf numFmtId="0" fontId="7" fillId="5" borderId="0" xfId="0" applyFont="1" applyFill="1" applyAlignment="1" applyProtection="1">
      <alignment/>
      <protection hidden="1"/>
    </xf>
    <xf numFmtId="0" fontId="22" fillId="8" borderId="12" xfId="0" applyFont="1" applyFill="1" applyBorder="1" applyAlignment="1" applyProtection="1">
      <alignment/>
      <protection hidden="1"/>
    </xf>
    <xf numFmtId="0" fontId="8" fillId="4" borderId="1" xfId="0" applyFont="1" applyFill="1" applyBorder="1" applyAlignment="1" applyProtection="1">
      <alignment horizontal="left"/>
      <protection hidden="1"/>
    </xf>
    <xf numFmtId="0" fontId="3" fillId="7" borderId="16" xfId="0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left"/>
      <protection hidden="1"/>
    </xf>
    <xf numFmtId="0" fontId="0" fillId="4" borderId="17" xfId="0" applyFont="1" applyFill="1" applyBorder="1" applyAlignment="1" applyProtection="1">
      <alignment horizontal="left"/>
      <protection hidden="1"/>
    </xf>
    <xf numFmtId="0" fontId="1" fillId="3" borderId="16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0" fillId="7" borderId="7" xfId="0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13" fillId="5" borderId="2" xfId="0" applyFont="1" applyFill="1" applyBorder="1" applyAlignment="1" applyProtection="1">
      <alignment horizontal="center" vertical="top" wrapText="1"/>
      <protection hidden="1"/>
    </xf>
    <xf numFmtId="0" fontId="13" fillId="5" borderId="17" xfId="0" applyFont="1" applyFill="1" applyBorder="1" applyAlignment="1" applyProtection="1">
      <alignment horizontal="center" vertical="top" wrapText="1"/>
      <protection hidden="1"/>
    </xf>
    <xf numFmtId="0" fontId="13" fillId="5" borderId="3" xfId="0" applyFont="1" applyFill="1" applyBorder="1" applyAlignment="1" applyProtection="1">
      <alignment horizontal="center" vertical="top" wrapText="1"/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1" fillId="5" borderId="17" xfId="0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Alignment="1" applyProtection="1">
      <alignment horizontal="center"/>
      <protection hidden="1"/>
    </xf>
    <xf numFmtId="0" fontId="21" fillId="0" borderId="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6" fillId="5" borderId="0" xfId="0" applyFont="1" applyFill="1" applyAlignment="1" applyProtection="1">
      <alignment horizontal="center"/>
      <protection hidden="1"/>
    </xf>
    <xf numFmtId="9" fontId="20" fillId="5" borderId="0" xfId="0" applyNumberFormat="1" applyFont="1" applyFill="1" applyBorder="1" applyAlignment="1" applyProtection="1">
      <alignment horizontal="center"/>
      <protection hidden="1"/>
    </xf>
    <xf numFmtId="9" fontId="30" fillId="5" borderId="0" xfId="0" applyNumberFormat="1" applyFont="1" applyFill="1" applyBorder="1" applyAlignment="1" applyProtection="1">
      <alignment horizontal="center"/>
      <protection hidden="1"/>
    </xf>
    <xf numFmtId="0" fontId="28" fillId="2" borderId="18" xfId="0" applyFont="1" applyFill="1" applyBorder="1" applyAlignment="1">
      <alignment horizontal="center" wrapText="1"/>
    </xf>
    <xf numFmtId="0" fontId="28" fillId="2" borderId="19" xfId="0" applyFont="1" applyFill="1" applyBorder="1" applyAlignment="1">
      <alignment horizontal="center" wrapText="1"/>
    </xf>
    <xf numFmtId="0" fontId="28" fillId="2" borderId="2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wrapText="1"/>
    </xf>
    <xf numFmtId="0" fontId="29" fillId="2" borderId="19" xfId="0" applyFont="1" applyFill="1" applyBorder="1" applyAlignment="1">
      <alignment horizontal="center" wrapText="1"/>
    </xf>
    <xf numFmtId="0" fontId="29" fillId="2" borderId="21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22" xfId="0" applyFont="1" applyFill="1" applyBorder="1" applyAlignment="1">
      <alignment horizontal="center" wrapText="1"/>
    </xf>
    <xf numFmtId="0" fontId="31" fillId="5" borderId="0" xfId="0" applyFont="1" applyFill="1" applyBorder="1" applyAlignment="1">
      <alignment horizontal="center" wrapText="1"/>
    </xf>
    <xf numFmtId="0" fontId="32" fillId="5" borderId="0" xfId="0" applyFont="1" applyFill="1" applyBorder="1" applyAlignment="1" applyProtection="1">
      <alignment horizontal="center" wrapText="1"/>
      <protection hidden="1"/>
    </xf>
    <xf numFmtId="9" fontId="38" fillId="2" borderId="23" xfId="0" applyNumberFormat="1" applyFont="1" applyFill="1" applyBorder="1" applyAlignment="1" applyProtection="1">
      <alignment horizontal="center"/>
      <protection hidden="1"/>
    </xf>
    <xf numFmtId="9" fontId="38" fillId="2" borderId="15" xfId="0" applyNumberFormat="1" applyFont="1" applyFill="1" applyBorder="1" applyAlignment="1" applyProtection="1">
      <alignment horizontal="center"/>
      <protection hidden="1"/>
    </xf>
    <xf numFmtId="9" fontId="39" fillId="2" borderId="15" xfId="0" applyNumberFormat="1" applyFont="1" applyFill="1" applyBorder="1" applyAlignment="1" applyProtection="1">
      <alignment horizontal="center"/>
      <protection hidden="1"/>
    </xf>
    <xf numFmtId="9" fontId="39" fillId="2" borderId="24" xfId="0" applyNumberFormat="1" applyFont="1" applyFill="1" applyBorder="1" applyAlignment="1" applyProtection="1">
      <alignment horizontal="center"/>
      <protection hidden="1"/>
    </xf>
    <xf numFmtId="0" fontId="28" fillId="9" borderId="18" xfId="0" applyFont="1" applyFill="1" applyBorder="1" applyAlignment="1">
      <alignment horizontal="center" wrapText="1"/>
    </xf>
    <xf numFmtId="0" fontId="28" fillId="9" borderId="19" xfId="0" applyFont="1" applyFill="1" applyBorder="1" applyAlignment="1">
      <alignment horizontal="center" wrapText="1"/>
    </xf>
    <xf numFmtId="0" fontId="28" fillId="9" borderId="20" xfId="0" applyFont="1" applyFill="1" applyBorder="1" applyAlignment="1">
      <alignment horizontal="center" wrapText="1"/>
    </xf>
    <xf numFmtId="0" fontId="28" fillId="9" borderId="0" xfId="0" applyFont="1" applyFill="1" applyBorder="1" applyAlignment="1">
      <alignment horizontal="center" wrapText="1"/>
    </xf>
    <xf numFmtId="0" fontId="29" fillId="9" borderId="19" xfId="0" applyFont="1" applyFill="1" applyBorder="1" applyAlignment="1">
      <alignment horizontal="center" wrapText="1"/>
    </xf>
    <xf numFmtId="0" fontId="29" fillId="9" borderId="21" xfId="0" applyFont="1" applyFill="1" applyBorder="1" applyAlignment="1">
      <alignment horizontal="center" wrapText="1"/>
    </xf>
    <xf numFmtId="0" fontId="29" fillId="9" borderId="0" xfId="0" applyFont="1" applyFill="1" applyBorder="1" applyAlignment="1">
      <alignment horizontal="center" wrapText="1"/>
    </xf>
    <xf numFmtId="0" fontId="29" fillId="9" borderId="22" xfId="0" applyFont="1" applyFill="1" applyBorder="1" applyAlignment="1">
      <alignment horizontal="center" wrapText="1"/>
    </xf>
    <xf numFmtId="9" fontId="38" fillId="9" borderId="23" xfId="0" applyNumberFormat="1" applyFont="1" applyFill="1" applyBorder="1" applyAlignment="1" applyProtection="1">
      <alignment horizontal="center"/>
      <protection hidden="1"/>
    </xf>
    <xf numFmtId="9" fontId="38" fillId="9" borderId="15" xfId="0" applyNumberFormat="1" applyFont="1" applyFill="1" applyBorder="1" applyAlignment="1" applyProtection="1">
      <alignment horizontal="center"/>
      <protection hidden="1"/>
    </xf>
    <xf numFmtId="9" fontId="39" fillId="9" borderId="15" xfId="0" applyNumberFormat="1" applyFont="1" applyFill="1" applyBorder="1" applyAlignment="1" applyProtection="1">
      <alignment horizontal="center"/>
      <protection hidden="1"/>
    </xf>
    <xf numFmtId="9" fontId="39" fillId="9" borderId="24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Дисбаланс по нагрузке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Баланс_форсунок!$B$13:$E$13</c:f>
              <c:numCache/>
            </c:numRef>
          </c:val>
          <c:shape val="box"/>
        </c:ser>
        <c:shape val="box"/>
        <c:axId val="50151046"/>
        <c:axId val="48706231"/>
      </c:bar3D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706231"/>
        <c:crosses val="autoZero"/>
        <c:auto val="1"/>
        <c:lblOffset val="100"/>
        <c:noMultiLvlLbl val="0"/>
      </c:catAx>
      <c:valAx>
        <c:axId val="48706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510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Вклад форсунок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Баланс_форсунок!$H$13:$K$13</c:f>
              <c:numCache/>
            </c:numRef>
          </c:val>
          <c:shape val="box"/>
        </c:ser>
        <c:shape val="box"/>
        <c:axId val="35702896"/>
        <c:axId val="52890609"/>
      </c:bar3D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890609"/>
        <c:crosses val="autoZero"/>
        <c:auto val="1"/>
        <c:lblOffset val="100"/>
        <c:noMultiLvlLbl val="0"/>
      </c:catAx>
      <c:valAx>
        <c:axId val="52890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028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Падение давления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Баланс_форсунок!$P$9:$S$9</c:f>
              <c:numCache/>
            </c:numRef>
          </c:val>
          <c:shape val="cylinder"/>
        </c:ser>
        <c:shape val="cylinder"/>
        <c:axId val="6253434"/>
        <c:axId val="56280907"/>
      </c:bar3D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280907"/>
        <c:crosses val="autoZero"/>
        <c:auto val="1"/>
        <c:lblOffset val="100"/>
        <c:noMultiLvlLbl val="0"/>
      </c:catAx>
      <c:valAx>
        <c:axId val="56280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4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Параметры экономичности</a:t>
            </a:r>
          </a:p>
        </c:rich>
      </c:tx>
      <c:layout>
        <c:manualLayout>
          <c:xMode val="factor"/>
          <c:yMode val="factor"/>
          <c:x val="-0.00325"/>
          <c:y val="-0.0065"/>
        </c:manualLayout>
      </c:layout>
      <c:spPr>
        <a:noFill/>
        <a:ln>
          <a:noFill/>
        </a:ln>
      </c:spPr>
    </c:title>
    <c:view3D>
      <c:rotX val="10"/>
      <c:rotY val="26"/>
      <c:depthPercent val="140"/>
      <c:rAngAx val="1"/>
    </c:view3D>
    <c:plotArea>
      <c:layout>
        <c:manualLayout>
          <c:xMode val="edge"/>
          <c:yMode val="edge"/>
          <c:x val="0.0215"/>
          <c:y val="0.111"/>
          <c:w val="0.956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После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(Параметры_экономичночти!$B$6:$D$6,Параметры_экономичночти!$F$6:$G$6,Параметры_экономичночти!$J$6)</c:f>
              <c:strCache/>
            </c:strRef>
          </c:cat>
          <c:val>
            <c:numRef>
              <c:f>(Параметры_экономичночти!$B$8:$D$8,Параметры_экономичночти!$F$8:$G$8,Параметры_экономичночти!$J$8)</c:f>
              <c:numCache/>
            </c:numRef>
          </c:val>
          <c:shape val="box"/>
        </c:ser>
        <c:ser>
          <c:idx val="1"/>
          <c:order val="1"/>
          <c:tx>
            <c:v>До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(Параметры_экономичночти!$B$6:$D$6,Параметры_экономичночти!$F$6:$G$6,Параметры_экономичночти!$J$6)</c:f>
              <c:strCache/>
            </c:strRef>
          </c:cat>
          <c:val>
            <c:numRef>
              <c:f>(Параметры_экономичночти!$B$4:$D$4,Параметры_экономичночти!$F$4:$G$4,Параметры_экономичночти!$J$4)</c:f>
              <c:numCache/>
            </c:numRef>
          </c:val>
          <c:shape val="box"/>
        </c:ser>
        <c:gapDepth val="90"/>
        <c:shape val="box"/>
        <c:axId val="36766116"/>
        <c:axId val="62459589"/>
      </c:bar3D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459589"/>
        <c:crosses val="autoZero"/>
        <c:auto val="1"/>
        <c:lblOffset val="100"/>
        <c:noMultiLvlLbl val="0"/>
      </c:catAx>
      <c:valAx>
        <c:axId val="62459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661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00"/>
        </a:solidFill>
      </c:spPr>
      <c:thickness val="0"/>
    </c:floor>
    <c:sideWall>
      <c:spPr>
        <a:solidFill>
          <a:srgbClr val="00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00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152400</xdr:rowOff>
    </xdr:from>
    <xdr:to>
      <xdr:col>6</xdr:col>
      <xdr:colOff>447675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28575" y="3267075"/>
        <a:ext cx="38766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447675</xdr:colOff>
      <xdr:row>15</xdr:row>
      <xdr:rowOff>0</xdr:rowOff>
    </xdr:from>
    <xdr:to>
      <xdr:col>13</xdr:col>
      <xdr:colOff>38100</xdr:colOff>
      <xdr:row>31</xdr:row>
      <xdr:rowOff>66675</xdr:rowOff>
    </xdr:to>
    <xdr:graphicFrame>
      <xdr:nvGraphicFramePr>
        <xdr:cNvPr id="2" name="Chart 2"/>
        <xdr:cNvGraphicFramePr/>
      </xdr:nvGraphicFramePr>
      <xdr:xfrm>
        <a:off x="3905250" y="3276600"/>
        <a:ext cx="45339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180975</xdr:colOff>
      <xdr:row>11</xdr:row>
      <xdr:rowOff>0</xdr:rowOff>
    </xdr:from>
    <xdr:to>
      <xdr:col>19</xdr:col>
      <xdr:colOff>19050</xdr:colOff>
      <xdr:row>33</xdr:row>
      <xdr:rowOff>57150</xdr:rowOff>
    </xdr:to>
    <xdr:graphicFrame>
      <xdr:nvGraphicFramePr>
        <xdr:cNvPr id="3" name="Chart 13"/>
        <xdr:cNvGraphicFramePr/>
      </xdr:nvGraphicFramePr>
      <xdr:xfrm>
        <a:off x="8582025" y="2362200"/>
        <a:ext cx="55435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609600</xdr:colOff>
      <xdr:row>7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r="9538" b="49517"/>
        <a:stretch>
          <a:fillRect/>
        </a:stretch>
      </xdr:blipFill>
      <xdr:spPr>
        <a:xfrm>
          <a:off x="0" y="0"/>
          <a:ext cx="6096000" cy="1495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142875</xdr:rowOff>
    </xdr:from>
    <xdr:to>
      <xdr:col>5</xdr:col>
      <xdr:colOff>323850</xdr:colOff>
      <xdr:row>4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781550" y="1123950"/>
          <a:ext cx="2952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0.49975</cdr:y>
    </cdr:from>
    <cdr:to>
      <cdr:x>0.52675</cdr:x>
      <cdr:y>0.53975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2190750"/>
          <a:ext cx="133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47625</xdr:rowOff>
    </xdr:from>
    <xdr:to>
      <xdr:col>4</xdr:col>
      <xdr:colOff>981075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238125" y="1962150"/>
        <a:ext cx="50768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10</xdr:row>
      <xdr:rowOff>19050</xdr:rowOff>
    </xdr:from>
    <xdr:to>
      <xdr:col>12</xdr:col>
      <xdr:colOff>323850</xdr:colOff>
      <xdr:row>21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905500" y="2600325"/>
          <a:ext cx="4876800" cy="1981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Если результат в процентах 
положительный, то об экономичности
 речи не идет.
Если отрицательный, - то чем больше
 в минус, тем лучше.</a:t>
          </a:r>
        </a:p>
      </xdr:txBody>
    </xdr:sp>
    <xdr:clientData/>
  </xdr:twoCellAnchor>
  <xdr:twoCellAnchor>
    <xdr:from>
      <xdr:col>4</xdr:col>
      <xdr:colOff>1200150</xdr:colOff>
      <xdr:row>9</xdr:row>
      <xdr:rowOff>152400</xdr:rowOff>
    </xdr:from>
    <xdr:to>
      <xdr:col>12</xdr:col>
      <xdr:colOff>523875</xdr:colOff>
      <xdr:row>22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534025" y="2524125"/>
          <a:ext cx="5448300" cy="2247900"/>
        </a:xfrm>
        <a:prstGeom prst="wedgeRectCallout">
          <a:avLst>
            <a:gd name="adj1" fmla="val 62550"/>
            <a:gd name="adj2" fmla="val -5553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5"/>
  <sheetViews>
    <sheetView zoomScale="90" zoomScaleNormal="90" workbookViewId="0" topLeftCell="A1">
      <selection activeCell="E9" sqref="E9"/>
    </sheetView>
  </sheetViews>
  <sheetFormatPr defaultColWidth="9.00390625" defaultRowHeight="12.75"/>
  <cols>
    <col min="1" max="1" width="0.37109375" style="0" customWidth="1"/>
    <col min="7" max="7" width="5.875" style="0" customWidth="1"/>
    <col min="8" max="8" width="11.00390625" style="0" bestFit="1" customWidth="1"/>
    <col min="11" max="11" width="10.75390625" style="0" customWidth="1"/>
    <col min="13" max="13" width="10.25390625" style="0" customWidth="1"/>
    <col min="14" max="14" width="2.625" style="0" customWidth="1"/>
    <col min="15" max="15" width="31.875" style="0" customWidth="1"/>
    <col min="16" max="16" width="9.875" style="0" bestFit="1" customWidth="1"/>
    <col min="17" max="17" width="10.625" style="0" customWidth="1"/>
    <col min="19" max="19" width="10.875" style="0" customWidth="1"/>
  </cols>
  <sheetData>
    <row r="1" spans="2:19" ht="12.75">
      <c r="B1" s="12"/>
      <c r="C1" s="12"/>
      <c r="D1" s="1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2:19" ht="12.75">
      <c r="B2" s="12"/>
      <c r="C2" s="12"/>
      <c r="D2" s="12"/>
      <c r="E2" s="41"/>
      <c r="F2" s="41"/>
      <c r="G2" s="41"/>
      <c r="H2" s="41"/>
      <c r="I2" s="41"/>
      <c r="J2" s="41"/>
      <c r="K2" s="41"/>
      <c r="L2" s="41"/>
      <c r="M2" s="41"/>
      <c r="N2" s="41" t="s">
        <v>4</v>
      </c>
      <c r="O2" s="41" t="s">
        <v>5</v>
      </c>
      <c r="P2" s="41" t="s">
        <v>6</v>
      </c>
      <c r="Q2" s="41" t="s">
        <v>4</v>
      </c>
      <c r="R2" s="41" t="s">
        <v>5</v>
      </c>
      <c r="S2" s="41" t="s">
        <v>6</v>
      </c>
    </row>
    <row r="3" spans="2:19" ht="12.75">
      <c r="B3" s="12"/>
      <c r="C3" s="12"/>
      <c r="D3" s="12"/>
      <c r="E3" s="41"/>
      <c r="F3" s="41"/>
      <c r="G3" s="41"/>
      <c r="H3" s="41"/>
      <c r="I3" s="41"/>
      <c r="J3" s="41"/>
      <c r="K3" s="41"/>
      <c r="L3" s="41"/>
      <c r="M3" s="41"/>
      <c r="N3" s="41"/>
      <c r="O3" s="41">
        <f>MIN(B8:E8)</f>
        <v>1.8</v>
      </c>
      <c r="P3" s="41">
        <f>AVERAGE(B8:E8)</f>
        <v>1.9499999999999997</v>
      </c>
      <c r="Q3" s="42">
        <f>MAX(H10:K10)</f>
        <v>68.33333333333337</v>
      </c>
      <c r="R3" s="42">
        <f>MIN(H10:K10)</f>
        <v>58.33333333333337</v>
      </c>
      <c r="S3" s="42">
        <f>AVERAGE(H10:K10)</f>
        <v>61.25000000000003</v>
      </c>
    </row>
    <row r="4" spans="2:19" ht="12.75">
      <c r="B4" s="12"/>
      <c r="C4" s="12"/>
      <c r="D4" s="12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>
      <c r="A5" s="2"/>
      <c r="B5" s="92" t="s">
        <v>8</v>
      </c>
      <c r="C5" s="92"/>
      <c r="D5" s="92"/>
      <c r="E5" s="92"/>
      <c r="F5" s="14"/>
      <c r="G5" s="14"/>
      <c r="H5" s="92" t="s">
        <v>9</v>
      </c>
      <c r="I5" s="92"/>
      <c r="J5" s="92"/>
      <c r="K5" s="92"/>
      <c r="L5" s="96">
        <v>840</v>
      </c>
      <c r="M5" s="96"/>
      <c r="N5" s="15"/>
      <c r="O5" s="99" t="s">
        <v>21</v>
      </c>
      <c r="P5" s="100"/>
      <c r="Q5" s="100"/>
      <c r="R5" s="100"/>
      <c r="S5" s="101"/>
    </row>
    <row r="6" spans="1:19" ht="12.75">
      <c r="A6" s="2"/>
      <c r="B6" s="93" t="s">
        <v>7</v>
      </c>
      <c r="C6" s="93"/>
      <c r="D6" s="93"/>
      <c r="E6" s="93"/>
      <c r="F6" s="97"/>
      <c r="G6" s="98"/>
      <c r="H6" s="93" t="s">
        <v>10</v>
      </c>
      <c r="I6" s="93"/>
      <c r="J6" s="93"/>
      <c r="K6" s="93"/>
      <c r="L6" s="94"/>
      <c r="M6" s="95"/>
      <c r="N6" s="15"/>
      <c r="O6" s="16" t="s">
        <v>19</v>
      </c>
      <c r="P6" s="17">
        <v>1</v>
      </c>
      <c r="Q6" s="17">
        <v>2</v>
      </c>
      <c r="R6" s="17">
        <v>3</v>
      </c>
      <c r="S6" s="17">
        <v>4</v>
      </c>
    </row>
    <row r="7" spans="1:19" ht="12.75">
      <c r="A7" s="2"/>
      <c r="B7" s="18" t="s">
        <v>0</v>
      </c>
      <c r="C7" s="18" t="s">
        <v>1</v>
      </c>
      <c r="D7" s="18" t="s">
        <v>2</v>
      </c>
      <c r="E7" s="18" t="s">
        <v>3</v>
      </c>
      <c r="F7" s="97"/>
      <c r="G7" s="98"/>
      <c r="H7" s="18" t="s">
        <v>0</v>
      </c>
      <c r="I7" s="18" t="s">
        <v>1</v>
      </c>
      <c r="J7" s="18" t="s">
        <v>2</v>
      </c>
      <c r="K7" s="18" t="s">
        <v>3</v>
      </c>
      <c r="L7" s="94"/>
      <c r="M7" s="95"/>
      <c r="N7" s="19">
        <f>MAX(B8:E8)</f>
        <v>2.1</v>
      </c>
      <c r="O7" s="20" t="s">
        <v>23</v>
      </c>
      <c r="P7" s="21">
        <v>285</v>
      </c>
      <c r="Q7" s="21">
        <v>285</v>
      </c>
      <c r="R7" s="21">
        <v>285</v>
      </c>
      <c r="S7" s="21">
        <v>285</v>
      </c>
    </row>
    <row r="8" spans="1:19" ht="12.75">
      <c r="A8" s="2"/>
      <c r="B8" s="22">
        <v>1.8</v>
      </c>
      <c r="C8" s="22">
        <v>2</v>
      </c>
      <c r="D8" s="22">
        <v>1.9</v>
      </c>
      <c r="E8" s="22">
        <v>2.1</v>
      </c>
      <c r="F8" s="23"/>
      <c r="G8" s="24"/>
      <c r="H8" s="22">
        <v>775</v>
      </c>
      <c r="I8" s="22">
        <v>800</v>
      </c>
      <c r="J8" s="22">
        <v>770</v>
      </c>
      <c r="K8" s="22">
        <v>770</v>
      </c>
      <c r="L8" s="25" t="s">
        <v>14</v>
      </c>
      <c r="M8" s="15"/>
      <c r="N8" s="26"/>
      <c r="O8" s="20" t="s">
        <v>24</v>
      </c>
      <c r="P8" s="21">
        <v>168</v>
      </c>
      <c r="Q8" s="21">
        <v>179</v>
      </c>
      <c r="R8" s="21">
        <v>164</v>
      </c>
      <c r="S8" s="21">
        <v>164</v>
      </c>
    </row>
    <row r="9" spans="1:19" ht="12.75">
      <c r="A9" s="2"/>
      <c r="B9" s="27">
        <f>AVERAGE(C8:E8)</f>
        <v>2</v>
      </c>
      <c r="C9" s="27">
        <f>AVERAGE(B8,D8,E8)</f>
        <v>1.9333333333333336</v>
      </c>
      <c r="D9" s="27">
        <f>AVERAGE(C8,B8,E8)</f>
        <v>1.9666666666666668</v>
      </c>
      <c r="E9" s="27">
        <f>AVERAGE(D8,C8,B8)</f>
        <v>1.9000000000000001</v>
      </c>
      <c r="F9" s="24"/>
      <c r="G9" s="24"/>
      <c r="H9" s="27">
        <f>AVERAGE(I8:K8)</f>
        <v>780</v>
      </c>
      <c r="I9" s="27">
        <f>AVERAGE(H8,J8,K8)</f>
        <v>771.6666666666666</v>
      </c>
      <c r="J9" s="27">
        <f>AVERAGE(I8,H8,K8)</f>
        <v>781.6666666666666</v>
      </c>
      <c r="K9" s="27">
        <f>AVERAGE(J8,I8,H8)</f>
        <v>781.6666666666666</v>
      </c>
      <c r="L9" s="15"/>
      <c r="M9" s="15"/>
      <c r="N9" s="15"/>
      <c r="O9" s="20" t="s">
        <v>25</v>
      </c>
      <c r="P9" s="20">
        <f>P7-P8</f>
        <v>117</v>
      </c>
      <c r="Q9" s="20">
        <f>Q7-Q8</f>
        <v>106</v>
      </c>
      <c r="R9" s="20">
        <f>R7-R8</f>
        <v>121</v>
      </c>
      <c r="S9" s="20">
        <f>S7-S8</f>
        <v>121</v>
      </c>
    </row>
    <row r="10" spans="1:19" ht="25.5" customHeight="1">
      <c r="A10" s="2"/>
      <c r="B10" s="40">
        <f>P3-B9</f>
        <v>-0.050000000000000266</v>
      </c>
      <c r="C10" s="40">
        <f>P3-C9</f>
        <v>0.016666666666666163</v>
      </c>
      <c r="D10" s="40">
        <f>P3-D9</f>
        <v>-0.01666666666666705</v>
      </c>
      <c r="E10" s="40">
        <f>P3-E9</f>
        <v>0.0499999999999996</v>
      </c>
      <c r="F10" s="24"/>
      <c r="G10" s="24"/>
      <c r="H10" s="29">
        <f>L5-H9</f>
        <v>60</v>
      </c>
      <c r="I10" s="29">
        <f>L5-I9</f>
        <v>68.33333333333337</v>
      </c>
      <c r="J10" s="29">
        <f>L5-J9</f>
        <v>58.33333333333337</v>
      </c>
      <c r="K10" s="29">
        <f>L5-K9</f>
        <v>58.33333333333337</v>
      </c>
      <c r="L10" s="15" t="s">
        <v>15</v>
      </c>
      <c r="M10" s="15"/>
      <c r="N10" s="15"/>
      <c r="O10" s="30" t="s">
        <v>22</v>
      </c>
      <c r="P10" s="102">
        <f>AVERAGE(P9:S9)</f>
        <v>116.25</v>
      </c>
      <c r="Q10" s="103"/>
      <c r="R10" s="103"/>
      <c r="S10" s="104"/>
    </row>
    <row r="11" spans="1:19" ht="45.75" customHeight="1">
      <c r="A11" s="2"/>
      <c r="B11" s="14"/>
      <c r="C11" s="14"/>
      <c r="D11" s="14"/>
      <c r="E11" s="14"/>
      <c r="F11" s="14"/>
      <c r="G11" s="14"/>
      <c r="H11" s="28">
        <f>(SUM(I8:K8)/3)/H8</f>
        <v>1.0064516129032257</v>
      </c>
      <c r="I11" s="28">
        <f>(SUM(H8,J8,K8)/3)/I8</f>
        <v>0.9645833333333332</v>
      </c>
      <c r="J11" s="28">
        <f>(SUM(H8,I8,K8)/3)/J8</f>
        <v>1.0151515151515151</v>
      </c>
      <c r="K11" s="28">
        <f>(SUM(H8:J8)/3)/K8</f>
        <v>1.0151515151515151</v>
      </c>
      <c r="L11" s="90" t="s">
        <v>11</v>
      </c>
      <c r="M11" s="91"/>
      <c r="N11" s="91"/>
      <c r="O11" s="20" t="s">
        <v>20</v>
      </c>
      <c r="P11" s="31" t="str">
        <f>IF(-10&lt;(P10-P9)&lt;0,"норма",IF(-10&gt;(P10-P9),"дефектная, большое падение давления",IF((P10-P9)&gt;10,"дефектная, малое падение давления","норма")))</f>
        <v>норма</v>
      </c>
      <c r="Q11" s="31" t="str">
        <f>IF(-10&lt;P10-Q9&lt;0,"норма",IF(-10&gt;P10-Q9,"дефектная, большое падение давления",IF(P10-Q9&gt;10,"дефектная, малое падение давления","норма")))</f>
        <v>дефектная, малое падение давления</v>
      </c>
      <c r="R11" s="31" t="str">
        <f>IF(-10&lt;P10-R9&lt;0,"норма",IF(-10&gt;P10-R9,"дефектная, большое падение давления",IF(P10-R9&gt;10,"дефектная, малое падение давления","норма")))</f>
        <v>норма</v>
      </c>
      <c r="S11" s="31" t="str">
        <f>IF(-10&lt;P10-S9&lt;0,"норма",IF(-10&gt;P10-S9,"дефектная, большое падение давления",IF(P10-S9&gt;10,"дефектная, малое падение давления","норма")))</f>
        <v>норма</v>
      </c>
    </row>
    <row r="12" spans="1:19" ht="21" customHeight="1">
      <c r="A12" s="2"/>
      <c r="B12" s="89" t="s">
        <v>17</v>
      </c>
      <c r="C12" s="89"/>
      <c r="D12" s="89"/>
      <c r="E12" s="89"/>
      <c r="F12" s="32">
        <v>0.05</v>
      </c>
      <c r="G12" s="33"/>
      <c r="H12" s="28">
        <f>H9/(SUM(I9:K9)/3)</f>
        <v>1.0021413276231264</v>
      </c>
      <c r="I12" s="28">
        <f>I9/(SUM(H9,J9,K9)/3)</f>
        <v>0.9879089615931722</v>
      </c>
      <c r="J12" s="28">
        <f>J9/(SUM(H9,I9,K9)/3)</f>
        <v>1.0050000000000001</v>
      </c>
      <c r="K12" s="28">
        <f>K9/(SUM(H9:J9)/3)</f>
        <v>1.0050000000000001</v>
      </c>
      <c r="L12" s="88" t="s">
        <v>12</v>
      </c>
      <c r="M12" s="88"/>
      <c r="N12" s="88"/>
      <c r="O12" s="34"/>
      <c r="P12" s="34"/>
      <c r="Q12" s="34"/>
      <c r="R12" s="34"/>
      <c r="S12" s="34"/>
    </row>
    <row r="13" spans="1:19" ht="19.5" customHeight="1">
      <c r="A13" s="2"/>
      <c r="B13" s="28">
        <f>B8/P3</f>
        <v>0.9230769230769232</v>
      </c>
      <c r="C13" s="28">
        <f>C8/P3</f>
        <v>1.0256410256410258</v>
      </c>
      <c r="D13" s="28">
        <f>D8/P3</f>
        <v>0.9743589743589745</v>
      </c>
      <c r="E13" s="28">
        <f>E8/P3</f>
        <v>1.076923076923077</v>
      </c>
      <c r="F13" s="39"/>
      <c r="G13" s="15"/>
      <c r="H13" s="28">
        <f>(SUM(I10:K10)/3)/H10</f>
        <v>1.0277777777777783</v>
      </c>
      <c r="I13" s="28">
        <f>(SUM(H10,J10,K10)/3)/I10</f>
        <v>0.8617886178861788</v>
      </c>
      <c r="J13" s="28">
        <f>(SUM(H10,I10,K10)/3)/J10</f>
        <v>1.0666666666666664</v>
      </c>
      <c r="K13" s="28">
        <f>(SUM(H10:J10)/3)/K10</f>
        <v>1.0666666666666664</v>
      </c>
      <c r="L13" s="35" t="s">
        <v>13</v>
      </c>
      <c r="M13" s="36"/>
      <c r="N13" s="37"/>
      <c r="O13" s="34"/>
      <c r="P13" s="34"/>
      <c r="Q13" s="34"/>
      <c r="R13" s="34"/>
      <c r="S13" s="34"/>
    </row>
    <row r="14" spans="1:19" ht="18.75" customHeight="1">
      <c r="A14" s="2"/>
      <c r="B14" s="38" t="str">
        <f>IF(100%-B13&gt;F12,"Дефект","норма")</f>
        <v>Дефект</v>
      </c>
      <c r="C14" s="38" t="str">
        <f>IF(100%-C13&gt;F12,"Дефект","норма")</f>
        <v>норма</v>
      </c>
      <c r="D14" s="38" t="str">
        <f>IF(100%-D13&gt;F12,"Дефект","норма")</f>
        <v>норма</v>
      </c>
      <c r="E14" s="38" t="str">
        <f>IF(100%-E13&gt;F12,"Дефект","норма")</f>
        <v>норма</v>
      </c>
      <c r="F14" s="15"/>
      <c r="G14" s="15"/>
      <c r="H14" s="38" t="str">
        <f>IF((H10/S3)/10&gt;10%,"Дефект","норма")</f>
        <v>норма</v>
      </c>
      <c r="I14" s="38" t="str">
        <f>IF((I10/S3)/10&gt;10%,"Дефект","норма")</f>
        <v>Дефект</v>
      </c>
      <c r="J14" s="38" t="str">
        <f>IF((J10/S3)/10&gt;10%,"Дефект","норма")</f>
        <v>норма</v>
      </c>
      <c r="K14" s="38" t="str">
        <f>IF((K10/S3)/10&gt;10%,"Дефект","норма")</f>
        <v>норма</v>
      </c>
      <c r="L14" s="15"/>
      <c r="M14" s="15"/>
      <c r="N14" s="15"/>
      <c r="O14" s="34"/>
      <c r="P14" s="34"/>
      <c r="Q14" s="34"/>
      <c r="R14" s="34"/>
      <c r="S14" s="34"/>
    </row>
    <row r="15" spans="1:19" ht="12.75">
      <c r="A15" s="2"/>
      <c r="B15" s="2"/>
      <c r="C15" s="2"/>
      <c r="D15" s="2"/>
      <c r="E15" s="2"/>
      <c r="F15" s="2"/>
      <c r="G15" s="2"/>
      <c r="H15" s="3"/>
      <c r="I15" s="3"/>
      <c r="J15" s="3"/>
      <c r="K15" s="3"/>
      <c r="L15" s="2"/>
      <c r="M15" s="2"/>
      <c r="N15" s="2"/>
      <c r="O15" s="5"/>
      <c r="P15" s="5"/>
      <c r="Q15" s="5"/>
      <c r="R15" s="5"/>
      <c r="S15" s="5"/>
    </row>
    <row r="16" spans="1:14" ht="12.75">
      <c r="A16" s="2"/>
      <c r="N16" s="2"/>
    </row>
    <row r="17" spans="1:14" ht="12.75">
      <c r="A17" s="2"/>
      <c r="N17" s="2"/>
    </row>
    <row r="18" spans="1:14" ht="12.75">
      <c r="A18" s="2"/>
      <c r="N18" s="2"/>
    </row>
    <row r="19" spans="1:14" ht="12.75">
      <c r="A19" s="2"/>
      <c r="N19" s="2"/>
    </row>
    <row r="20" spans="1:14" ht="12.75">
      <c r="A20" s="2"/>
      <c r="N20" s="2"/>
    </row>
    <row r="21" spans="1:14" ht="12.75">
      <c r="A21" s="2"/>
      <c r="N21" s="2"/>
    </row>
    <row r="22" spans="1:16" ht="12.75">
      <c r="A22" s="2"/>
      <c r="N22" s="2"/>
      <c r="P22" s="4"/>
    </row>
    <row r="23" spans="1:16" ht="12.75">
      <c r="A23" s="2"/>
      <c r="N23" s="2"/>
      <c r="P23" s="4"/>
    </row>
    <row r="24" spans="1:14" ht="12.75">
      <c r="A24" s="2"/>
      <c r="N24" s="2"/>
    </row>
    <row r="25" spans="1:14" ht="12.75">
      <c r="A25" s="2"/>
      <c r="N25" s="2"/>
    </row>
    <row r="26" spans="1:14" ht="12.75">
      <c r="A26" s="2"/>
      <c r="N26" s="2"/>
    </row>
    <row r="27" spans="1:14" ht="12.75">
      <c r="A27" s="2"/>
      <c r="N27" s="2"/>
    </row>
    <row r="28" spans="1:14" ht="12.75">
      <c r="A28" s="2"/>
      <c r="N28" s="2"/>
    </row>
    <row r="29" spans="1:14" ht="12.75">
      <c r="A29" s="2"/>
      <c r="N29" s="2"/>
    </row>
    <row r="30" spans="1:14" ht="12.75">
      <c r="A30" s="2"/>
      <c r="N30" s="2"/>
    </row>
    <row r="31" spans="1:14" ht="12.75">
      <c r="A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1"/>
      <c r="C33" s="2" t="str">
        <f>"-вводные данные"</f>
        <v>-вводные данные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t="s">
        <v>16</v>
      </c>
      <c r="C34" s="2"/>
      <c r="D34" s="2"/>
      <c r="E34" s="2"/>
      <c r="F34" s="2"/>
      <c r="G34" s="2"/>
      <c r="H34" s="2"/>
      <c r="I34" s="2"/>
      <c r="J34" s="2"/>
      <c r="K34" s="2"/>
      <c r="L34" s="2" t="s">
        <v>18</v>
      </c>
      <c r="M34" s="2"/>
      <c r="N34" s="2"/>
    </row>
    <row r="35" spans="1:14" ht="12.75">
      <c r="A35" s="2"/>
      <c r="B35" s="2" t="s">
        <v>26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/>
  <protectedRanges>
    <protectedRange sqref="F12" name="Диапазон9"/>
    <protectedRange sqref="P7:S8" name="Диапазон3"/>
    <protectedRange sqref="H8:K8" name="Диапазон2"/>
    <protectedRange sqref="B8:E8" name="Диапазон1"/>
    <protectedRange password="C77B" sqref="B1:K7" name="Диапазон4"/>
    <protectedRange password="C77B" sqref="L1:S4" name="Диапазон5"/>
    <protectedRange password="C77B" sqref="B9:S36" name="Диапазон6"/>
    <protectedRange password="C77B" sqref="O5:S6 L7:O8 L6 N6 N5 F8:G8" name="Диапазон7"/>
    <protectedRange sqref="L5" name="Диапазон8"/>
  </protectedRanges>
  <mergeCells count="14">
    <mergeCell ref="F6:G6"/>
    <mergeCell ref="F7:G7"/>
    <mergeCell ref="O5:S5"/>
    <mergeCell ref="P10:S10"/>
    <mergeCell ref="L12:N12"/>
    <mergeCell ref="B12:E12"/>
    <mergeCell ref="L11:N11"/>
    <mergeCell ref="B5:E5"/>
    <mergeCell ref="H6:K6"/>
    <mergeCell ref="L6:M6"/>
    <mergeCell ref="L7:M7"/>
    <mergeCell ref="H5:K5"/>
    <mergeCell ref="L5:M5"/>
    <mergeCell ref="B6:E6"/>
  </mergeCells>
  <printOptions/>
  <pageMargins left="0.75" right="0.75" top="1" bottom="1" header="0.5" footer="0.5"/>
  <pageSetup orientation="portrait" paperSize="9" r:id="rId4"/>
  <ignoredErrors>
    <ignoredError sqref="B9 H9 N7" formulaRange="1"/>
    <ignoredError sqref="H12:K1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6"/>
  <sheetViews>
    <sheetView workbookViewId="0" topLeftCell="A1">
      <selection activeCell="A9" sqref="A9"/>
    </sheetView>
  </sheetViews>
  <sheetFormatPr defaultColWidth="9.00390625" defaultRowHeight="12.75"/>
  <sheetData>
    <row r="1" ht="40.5" customHeight="1">
      <c r="A1" s="6"/>
    </row>
    <row r="8" ht="15">
      <c r="A8" s="7" t="s">
        <v>31</v>
      </c>
    </row>
    <row r="9" ht="15">
      <c r="A9" s="7" t="s">
        <v>32</v>
      </c>
    </row>
    <row r="10" ht="15">
      <c r="A10" s="7" t="s">
        <v>27</v>
      </c>
    </row>
    <row r="11" ht="15">
      <c r="A11" s="7" t="s">
        <v>28</v>
      </c>
    </row>
    <row r="12" ht="15">
      <c r="A12" s="7" t="s">
        <v>29</v>
      </c>
    </row>
    <row r="13" ht="15">
      <c r="A13" s="7" t="s">
        <v>30</v>
      </c>
    </row>
    <row r="14" spans="1:8" ht="20.25">
      <c r="A14" s="105" t="s">
        <v>37</v>
      </c>
      <c r="B14" s="106"/>
      <c r="C14" s="106"/>
      <c r="D14" s="107"/>
      <c r="E14" s="105" t="s">
        <v>38</v>
      </c>
      <c r="F14" s="106"/>
      <c r="G14" s="106"/>
      <c r="H14" s="107"/>
    </row>
    <row r="15" spans="1:8" ht="18">
      <c r="A15" s="8" t="s">
        <v>33</v>
      </c>
      <c r="B15" s="9" t="s">
        <v>34</v>
      </c>
      <c r="C15" s="10" t="s">
        <v>35</v>
      </c>
      <c r="D15" s="10" t="s">
        <v>36</v>
      </c>
      <c r="E15" s="8" t="s">
        <v>33</v>
      </c>
      <c r="F15" s="9" t="s">
        <v>34</v>
      </c>
      <c r="G15" s="10" t="s">
        <v>35</v>
      </c>
      <c r="H15" s="10" t="s">
        <v>36</v>
      </c>
    </row>
    <row r="16" spans="1:8" ht="22.5" customHeight="1">
      <c r="A16" s="11">
        <f>B16+(C16-D16)</f>
        <v>3.5500000000000003</v>
      </c>
      <c r="B16" s="1">
        <v>3.45</v>
      </c>
      <c r="C16" s="1">
        <v>0.3</v>
      </c>
      <c r="D16" s="1">
        <v>0.2</v>
      </c>
      <c r="E16" s="11">
        <f>F16+(G16-H16)</f>
        <v>3.33</v>
      </c>
      <c r="F16" s="1">
        <v>3.45</v>
      </c>
      <c r="G16" s="1">
        <v>0.23</v>
      </c>
      <c r="H16" s="1">
        <v>0.35</v>
      </c>
    </row>
  </sheetData>
  <sheetProtection/>
  <protectedRanges>
    <protectedRange sqref="D16 H16" name="Диапазон2"/>
    <protectedRange sqref="B16:C16 F16:G16" name="Диапазон1"/>
  </protectedRanges>
  <mergeCells count="2">
    <mergeCell ref="A14:D14"/>
    <mergeCell ref="E14:H14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P13"/>
  <sheetViews>
    <sheetView workbookViewId="0" topLeftCell="A1">
      <selection activeCell="H2" sqref="H2"/>
    </sheetView>
  </sheetViews>
  <sheetFormatPr defaultColWidth="9.00390625" defaultRowHeight="12.75"/>
  <cols>
    <col min="1" max="1" width="12.125" style="0" customWidth="1"/>
    <col min="3" max="3" width="13.00390625" style="0" customWidth="1"/>
    <col min="5" max="5" width="19.25390625" style="0" customWidth="1"/>
    <col min="6" max="6" width="10.25390625" style="0" customWidth="1"/>
  </cols>
  <sheetData>
    <row r="1" spans="1:16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34"/>
    </row>
    <row r="2" spans="1:16" ht="26.25">
      <c r="A2" s="44" t="s">
        <v>39</v>
      </c>
      <c r="B2" s="43"/>
      <c r="C2" s="43"/>
      <c r="D2" s="43"/>
      <c r="E2" s="43"/>
      <c r="F2" s="13">
        <f>B5*(6*(B4/2))/1000</f>
        <v>60.417</v>
      </c>
      <c r="G2" s="45" t="s">
        <v>40</v>
      </c>
      <c r="H2" s="46" t="str">
        <f>IF(P2&lt;90%,"необходимо уменьшить зазор в контактах",IF(P2&gt;110%,"необходимо увеличить зазор в контактах","норма"))</f>
        <v>необходимо увеличить зазор в контактах</v>
      </c>
      <c r="I2" s="43"/>
      <c r="J2" s="43"/>
      <c r="K2" s="43"/>
      <c r="L2" s="43"/>
      <c r="M2" s="43"/>
      <c r="N2" s="43"/>
      <c r="O2" s="43"/>
      <c r="P2" s="47">
        <f>F2/54</f>
        <v>1.1188333333333333</v>
      </c>
    </row>
    <row r="3" spans="1:16" ht="13.5" thickBot="1">
      <c r="A3" s="43"/>
      <c r="B3" s="43"/>
      <c r="C3" s="43"/>
      <c r="D3" s="43"/>
      <c r="E3" s="43"/>
      <c r="F3" s="86" t="s">
        <v>65</v>
      </c>
      <c r="G3" s="43"/>
      <c r="H3" s="43"/>
      <c r="I3" s="43"/>
      <c r="J3" s="43"/>
      <c r="K3" s="43"/>
      <c r="L3" s="43"/>
      <c r="M3" s="43"/>
      <c r="N3" s="43"/>
      <c r="O3" s="43"/>
      <c r="P3" s="34"/>
    </row>
    <row r="4" spans="1:16" ht="24.75" thickBot="1" thickTop="1">
      <c r="A4" s="48" t="s">
        <v>44</v>
      </c>
      <c r="B4" s="87">
        <v>735</v>
      </c>
      <c r="C4" s="48" t="s">
        <v>42</v>
      </c>
      <c r="D4" s="43"/>
      <c r="E4" s="43" t="s">
        <v>46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34"/>
    </row>
    <row r="5" spans="1:16" ht="24.75" thickBot="1" thickTop="1">
      <c r="A5" s="48" t="s">
        <v>43</v>
      </c>
      <c r="B5" s="87">
        <v>27.4</v>
      </c>
      <c r="C5" s="48" t="s">
        <v>41</v>
      </c>
      <c r="D5" s="43"/>
      <c r="E5" s="49" t="s">
        <v>50</v>
      </c>
      <c r="F5" s="108" t="s">
        <v>45</v>
      </c>
      <c r="G5" s="108"/>
      <c r="H5" s="43"/>
      <c r="I5" s="43"/>
      <c r="J5" s="43"/>
      <c r="K5" s="43"/>
      <c r="L5" s="43"/>
      <c r="M5" s="43"/>
      <c r="N5" s="43"/>
      <c r="O5" s="43"/>
      <c r="P5" s="34"/>
    </row>
    <row r="6" spans="1:16" ht="9.75" customHeight="1" thickTop="1">
      <c r="A6" s="43"/>
      <c r="B6" s="43"/>
      <c r="C6" s="43"/>
      <c r="D6" s="43"/>
      <c r="E6" s="43" t="s">
        <v>47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34"/>
    </row>
    <row r="7" spans="1:16" ht="15.75" customHeight="1">
      <c r="A7" s="49" t="s">
        <v>48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34"/>
    </row>
    <row r="8" spans="1:16" ht="15.75">
      <c r="A8" s="49" t="s">
        <v>49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34"/>
    </row>
    <row r="9" spans="1:16" ht="12.75">
      <c r="A9" s="43" t="s">
        <v>64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34"/>
    </row>
    <row r="10" spans="1:16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34"/>
    </row>
    <row r="11" spans="1:16" ht="12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34"/>
    </row>
    <row r="12" spans="1:16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34"/>
    </row>
    <row r="13" spans="1:15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</sheetData>
  <sheetProtection/>
  <protectedRanges>
    <protectedRange sqref="B4:B5" name="Диапазон1"/>
  </protectedRanges>
  <mergeCells count="1">
    <mergeCell ref="F5:G5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3"/>
  <sheetViews>
    <sheetView tabSelected="1" zoomScale="90" zoomScaleNormal="90" workbookViewId="0" topLeftCell="A1">
      <selection activeCell="E9" sqref="E9:F9"/>
    </sheetView>
  </sheetViews>
  <sheetFormatPr defaultColWidth="9.00390625" defaultRowHeight="12.75"/>
  <cols>
    <col min="2" max="2" width="15.00390625" style="0" customWidth="1"/>
    <col min="3" max="3" width="15.25390625" style="0" customWidth="1"/>
    <col min="4" max="4" width="17.625" style="0" customWidth="1"/>
    <col min="5" max="5" width="19.625" style="0" customWidth="1"/>
    <col min="6" max="6" width="15.375" style="0" customWidth="1"/>
    <col min="7" max="7" width="15.00390625" style="0" customWidth="1"/>
    <col min="8" max="8" width="1.25" style="0" customWidth="1"/>
    <col min="9" max="9" width="1.75390625" style="0" hidden="1" customWidth="1"/>
    <col min="10" max="10" width="17.75390625" style="0" customWidth="1"/>
    <col min="11" max="11" width="2.375" style="0" customWidth="1"/>
    <col min="13" max="13" width="18.125" style="0" customWidth="1"/>
    <col min="15" max="15" width="12.875" style="0" customWidth="1"/>
  </cols>
  <sheetData>
    <row r="1" spans="1:15" ht="23.25" customHeight="1" thickBot="1">
      <c r="A1" s="50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12"/>
      <c r="L1" s="12"/>
      <c r="M1" s="12"/>
      <c r="N1" s="12"/>
      <c r="O1" s="12"/>
    </row>
    <row r="2" spans="1:15" ht="15.75" customHeight="1" thickTop="1">
      <c r="A2" s="52" t="s">
        <v>52</v>
      </c>
      <c r="B2" s="52" t="s">
        <v>53</v>
      </c>
      <c r="C2" s="61" t="s">
        <v>54</v>
      </c>
      <c r="D2" s="65" t="s">
        <v>55</v>
      </c>
      <c r="E2" s="63" t="s">
        <v>56</v>
      </c>
      <c r="F2" s="52" t="s">
        <v>53</v>
      </c>
      <c r="G2" s="52" t="s">
        <v>54</v>
      </c>
      <c r="H2" s="51"/>
      <c r="I2" s="51"/>
      <c r="J2" s="65" t="s">
        <v>55</v>
      </c>
      <c r="K2" s="12"/>
      <c r="L2" s="125" t="s">
        <v>57</v>
      </c>
      <c r="M2" s="126"/>
      <c r="N2" s="129" t="s">
        <v>58</v>
      </c>
      <c r="O2" s="130"/>
    </row>
    <row r="3" spans="1:15" ht="12.75" customHeight="1" thickBot="1">
      <c r="A3" s="53"/>
      <c r="B3" s="53"/>
      <c r="C3" s="62"/>
      <c r="D3" s="66"/>
      <c r="E3" s="64"/>
      <c r="F3" s="53"/>
      <c r="G3" s="53"/>
      <c r="H3" s="51"/>
      <c r="I3" s="51"/>
      <c r="J3" s="66"/>
      <c r="K3" s="12"/>
      <c r="L3" s="127"/>
      <c r="M3" s="128"/>
      <c r="N3" s="131"/>
      <c r="O3" s="132"/>
    </row>
    <row r="4" spans="1:15" ht="18" customHeight="1" thickBot="1" thickTop="1">
      <c r="A4" s="76">
        <v>800</v>
      </c>
      <c r="B4" s="76">
        <v>9.5</v>
      </c>
      <c r="C4" s="77">
        <v>2.2</v>
      </c>
      <c r="D4" s="83">
        <f>((B4*5/18)*(1/(A4/60)/2))*1000</f>
        <v>98.95833333333333</v>
      </c>
      <c r="E4" s="78">
        <v>3000</v>
      </c>
      <c r="F4" s="78">
        <v>33</v>
      </c>
      <c r="G4" s="79">
        <v>2.1</v>
      </c>
      <c r="H4" s="51"/>
      <c r="I4" s="51"/>
      <c r="J4" s="82">
        <f>((F4*5/18)*(1/(E4/60)/2))*1000</f>
        <v>91.66666666666666</v>
      </c>
      <c r="K4" s="12"/>
      <c r="L4" s="127"/>
      <c r="M4" s="128"/>
      <c r="N4" s="131"/>
      <c r="O4" s="132"/>
    </row>
    <row r="5" spans="1:15" ht="36" customHeight="1" thickBot="1" thickTop="1">
      <c r="A5" s="54" t="s">
        <v>59</v>
      </c>
      <c r="B5" s="55"/>
      <c r="C5" s="55"/>
      <c r="D5" s="55"/>
      <c r="E5" s="55"/>
      <c r="F5" s="55"/>
      <c r="G5" s="55"/>
      <c r="H5" s="55"/>
      <c r="I5" s="55"/>
      <c r="J5" s="55"/>
      <c r="K5" s="12"/>
      <c r="L5" s="133">
        <f>(G4*100/C4-100)/100</f>
        <v>-0.04545454545454547</v>
      </c>
      <c r="M5" s="134"/>
      <c r="N5" s="135">
        <f>(J4*100/D4-100)/100</f>
        <v>-0.07368421052631575</v>
      </c>
      <c r="O5" s="136"/>
    </row>
    <row r="6" spans="1:15" ht="15.75" customHeight="1" thickTop="1">
      <c r="A6" s="56" t="s">
        <v>52</v>
      </c>
      <c r="B6" s="56" t="s">
        <v>53</v>
      </c>
      <c r="C6" s="67" t="s">
        <v>54</v>
      </c>
      <c r="D6" s="71" t="s">
        <v>55</v>
      </c>
      <c r="E6" s="69" t="s">
        <v>56</v>
      </c>
      <c r="F6" s="56" t="s">
        <v>53</v>
      </c>
      <c r="G6" s="56" t="s">
        <v>54</v>
      </c>
      <c r="H6" s="55"/>
      <c r="I6" s="55"/>
      <c r="J6" s="71" t="s">
        <v>55</v>
      </c>
      <c r="K6" s="12"/>
      <c r="L6" s="111" t="s">
        <v>57</v>
      </c>
      <c r="M6" s="112"/>
      <c r="N6" s="115" t="s">
        <v>58</v>
      </c>
      <c r="O6" s="116"/>
    </row>
    <row r="7" spans="1:15" ht="12.75" customHeight="1" thickBot="1">
      <c r="A7" s="57"/>
      <c r="B7" s="57"/>
      <c r="C7" s="68"/>
      <c r="D7" s="72"/>
      <c r="E7" s="70"/>
      <c r="F7" s="57"/>
      <c r="G7" s="57"/>
      <c r="H7" s="55"/>
      <c r="I7" s="55"/>
      <c r="J7" s="72"/>
      <c r="K7" s="12"/>
      <c r="L7" s="113"/>
      <c r="M7" s="114"/>
      <c r="N7" s="117"/>
      <c r="O7" s="118"/>
    </row>
    <row r="8" spans="1:15" ht="16.5" customHeight="1" thickBot="1" thickTop="1">
      <c r="A8" s="80">
        <v>800</v>
      </c>
      <c r="B8" s="80">
        <v>8.8</v>
      </c>
      <c r="C8" s="81">
        <v>2</v>
      </c>
      <c r="D8" s="84">
        <f>((B8*5/18)*(1/(A8/60)/2))*1000</f>
        <v>91.66666666666667</v>
      </c>
      <c r="E8" s="80">
        <v>3000</v>
      </c>
      <c r="F8" s="80">
        <v>28</v>
      </c>
      <c r="G8" s="81">
        <v>1.8</v>
      </c>
      <c r="H8" s="55"/>
      <c r="I8" s="55"/>
      <c r="J8" s="85">
        <f>((F8*5/18)*(1/(E8/60)/2))*1000</f>
        <v>77.77777777777779</v>
      </c>
      <c r="K8" s="12"/>
      <c r="L8" s="113"/>
      <c r="M8" s="114"/>
      <c r="N8" s="117"/>
      <c r="O8" s="118"/>
    </row>
    <row r="9" spans="1:15" ht="36" customHeight="1" thickBot="1" thickTop="1">
      <c r="A9" s="12"/>
      <c r="B9" s="119"/>
      <c r="C9" s="119"/>
      <c r="D9" s="12"/>
      <c r="E9" s="120"/>
      <c r="F9" s="120"/>
      <c r="G9" s="43"/>
      <c r="H9" s="43"/>
      <c r="I9" s="43"/>
      <c r="J9" s="43"/>
      <c r="K9" s="43"/>
      <c r="L9" s="121">
        <f>(G8*100/C8-100)/100</f>
        <v>-0.1</v>
      </c>
      <c r="M9" s="122"/>
      <c r="N9" s="123">
        <f>(J8*100/D8-100)/100</f>
        <v>-0.15151515151515155</v>
      </c>
      <c r="O9" s="124"/>
    </row>
    <row r="10" spans="1:15" ht="16.5" thickTop="1">
      <c r="A10" s="12"/>
      <c r="B10" s="58"/>
      <c r="C10" s="59"/>
      <c r="D10" s="12"/>
      <c r="E10" s="60"/>
      <c r="F10" s="60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20.25">
      <c r="A11" s="12"/>
      <c r="B11" s="109"/>
      <c r="C11" s="109"/>
      <c r="D11" s="12"/>
      <c r="E11" s="110"/>
      <c r="F11" s="110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12.75">
      <c r="A12" s="12"/>
      <c r="B12" s="12"/>
      <c r="C12" s="12"/>
      <c r="D12" s="1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.75">
      <c r="A13" s="12"/>
      <c r="B13" s="12"/>
      <c r="C13" s="12"/>
      <c r="D13" s="1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.75">
      <c r="A14" s="12"/>
      <c r="B14" s="12"/>
      <c r="C14" s="12"/>
      <c r="D14" s="1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.75">
      <c r="A15" s="12"/>
      <c r="B15" s="12"/>
      <c r="C15" s="12"/>
      <c r="D15" s="1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.75">
      <c r="A16" s="12"/>
      <c r="B16" s="12"/>
      <c r="C16" s="12"/>
      <c r="D16" s="1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12.75">
      <c r="A17" s="12"/>
      <c r="B17" s="12"/>
      <c r="C17" s="12"/>
      <c r="D17" s="1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.75">
      <c r="A18" s="12"/>
      <c r="B18" s="12"/>
      <c r="C18" s="12"/>
      <c r="D18" s="1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.75">
      <c r="A19" s="12"/>
      <c r="B19" s="12"/>
      <c r="C19" s="12"/>
      <c r="D19" s="1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2.75">
      <c r="A20" s="12"/>
      <c r="B20" s="12"/>
      <c r="C20" s="12"/>
      <c r="D20" s="1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.75">
      <c r="A21" s="12"/>
      <c r="B21" s="12"/>
      <c r="C21" s="12"/>
      <c r="D21" s="1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.75">
      <c r="A22" s="12"/>
      <c r="B22" s="12"/>
      <c r="C22" s="12"/>
      <c r="D22" s="1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.75">
      <c r="A23" s="12"/>
      <c r="B23" s="12"/>
      <c r="C23" s="12"/>
      <c r="D23" s="1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.75">
      <c r="A24" s="12"/>
      <c r="B24" s="12"/>
      <c r="C24" s="12"/>
      <c r="D24" s="1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ht="12.75">
      <c r="A25" s="12"/>
      <c r="B25" s="12"/>
      <c r="C25" s="12"/>
      <c r="D25" s="12"/>
      <c r="E25" s="43"/>
      <c r="F25" s="73" t="s">
        <v>61</v>
      </c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.75">
      <c r="A26" s="12"/>
      <c r="B26" s="12"/>
      <c r="C26" s="12"/>
      <c r="D26" s="12"/>
      <c r="E26" s="43"/>
      <c r="F26" s="74" t="s">
        <v>60</v>
      </c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.75">
      <c r="A27" s="12"/>
      <c r="B27" s="12"/>
      <c r="C27" s="12"/>
      <c r="D27" s="12"/>
      <c r="E27" s="43"/>
      <c r="F27" s="74" t="s">
        <v>62</v>
      </c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.75">
      <c r="A28" s="12"/>
      <c r="B28" s="12"/>
      <c r="C28" s="12"/>
      <c r="D28" s="12"/>
      <c r="E28" s="43"/>
      <c r="F28" s="1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2"/>
      <c r="B33" s="12"/>
      <c r="C33" s="12"/>
      <c r="D33" s="12"/>
      <c r="E33" s="12"/>
      <c r="F33" s="75" t="s">
        <v>63</v>
      </c>
      <c r="G33" s="12"/>
      <c r="H33" s="12"/>
      <c r="I33" s="12"/>
      <c r="J33" s="12"/>
      <c r="K33" s="12"/>
      <c r="L33" s="12"/>
      <c r="M33" s="12"/>
      <c r="N33" s="12"/>
      <c r="O33" s="12"/>
    </row>
  </sheetData>
  <sheetProtection/>
  <protectedRanges>
    <protectedRange sqref="E4:G4 E8:G8" name="Диапазон2_1"/>
    <protectedRange sqref="A4:C4 A8:C8" name="Диапазон1_1"/>
  </protectedRanges>
  <mergeCells count="12">
    <mergeCell ref="L2:M4"/>
    <mergeCell ref="N2:O4"/>
    <mergeCell ref="L5:M5"/>
    <mergeCell ref="N5:O5"/>
    <mergeCell ref="B11:C11"/>
    <mergeCell ref="E11:F11"/>
    <mergeCell ref="L6:M8"/>
    <mergeCell ref="N6:O8"/>
    <mergeCell ref="B9:C9"/>
    <mergeCell ref="E9:F9"/>
    <mergeCell ref="L9:M9"/>
    <mergeCell ref="N9:O9"/>
  </mergeCells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Mihail</cp:lastModifiedBy>
  <dcterms:created xsi:type="dcterms:W3CDTF">2008-02-25T12:38:38Z</dcterms:created>
  <dcterms:modified xsi:type="dcterms:W3CDTF">2009-10-18T12:52:23Z</dcterms:modified>
  <cp:category/>
  <cp:version/>
  <cp:contentType/>
  <cp:contentStatus/>
</cp:coreProperties>
</file>